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kv\Documents\Werk\NINETY-EIGHT\Wordpress\Top Opslagbox\"/>
    </mc:Choice>
  </mc:AlternateContent>
  <xr:revisionPtr revIDLastSave="0" documentId="8_{7D046A2A-0870-467C-A4C5-2D0B3B0BC7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34" i="1"/>
  <c r="J134" i="1"/>
  <c r="J133" i="1"/>
  <c r="K130" i="1"/>
  <c r="J130" i="1"/>
  <c r="K129" i="1"/>
  <c r="J129" i="1"/>
  <c r="K124" i="1"/>
  <c r="J124" i="1"/>
  <c r="J123" i="1"/>
  <c r="K122" i="1"/>
  <c r="J122" i="1"/>
  <c r="K121" i="1"/>
  <c r="J121" i="1"/>
  <c r="K119" i="1"/>
  <c r="J119" i="1"/>
  <c r="K118" i="1"/>
  <c r="J118" i="1"/>
  <c r="K117" i="1"/>
  <c r="J117" i="1"/>
  <c r="K116" i="1"/>
  <c r="J116" i="1"/>
  <c r="K115" i="1"/>
  <c r="J115" i="1"/>
  <c r="K110" i="1"/>
  <c r="J110" i="1"/>
  <c r="K108" i="1"/>
  <c r="J108" i="1"/>
  <c r="K107" i="1"/>
  <c r="J107" i="1"/>
  <c r="K105" i="1"/>
  <c r="J105" i="1"/>
  <c r="K104" i="1"/>
  <c r="J104" i="1"/>
  <c r="K103" i="1"/>
  <c r="J103" i="1"/>
  <c r="K102" i="1"/>
  <c r="J102" i="1"/>
  <c r="K101" i="1"/>
  <c r="J101" i="1"/>
  <c r="K96" i="1"/>
  <c r="J96" i="1"/>
  <c r="K95" i="1"/>
  <c r="J95" i="1"/>
  <c r="K93" i="1"/>
  <c r="J93" i="1"/>
  <c r="K91" i="1"/>
  <c r="J91" i="1"/>
  <c r="J90" i="1"/>
  <c r="K89" i="1"/>
  <c r="J89" i="1"/>
  <c r="K88" i="1"/>
  <c r="J88" i="1"/>
  <c r="K87" i="1"/>
  <c r="J87" i="1"/>
  <c r="K83" i="1"/>
  <c r="J83" i="1"/>
  <c r="K82" i="1"/>
  <c r="J82" i="1"/>
  <c r="K81" i="1"/>
  <c r="J81" i="1"/>
  <c r="K79" i="1"/>
  <c r="J79" i="1"/>
  <c r="K78" i="1"/>
  <c r="J78" i="1"/>
  <c r="K73" i="1"/>
  <c r="J73" i="1"/>
  <c r="K72" i="1"/>
  <c r="J72" i="1"/>
  <c r="K71" i="1"/>
  <c r="J71" i="1"/>
  <c r="K70" i="1"/>
  <c r="J70" i="1"/>
  <c r="K69" i="1"/>
  <c r="J69" i="1"/>
  <c r="K68" i="1"/>
  <c r="J68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4" i="1"/>
  <c r="J44" i="1"/>
  <c r="K43" i="1"/>
  <c r="J43" i="1"/>
  <c r="K35" i="1"/>
  <c r="J35" i="1"/>
  <c r="K34" i="1"/>
  <c r="J34" i="1"/>
  <c r="K33" i="1"/>
  <c r="J33" i="1"/>
  <c r="K32" i="1"/>
  <c r="J32" i="1"/>
  <c r="K31" i="1"/>
  <c r="J31" i="1"/>
  <c r="K30" i="1"/>
  <c r="J30" i="1"/>
  <c r="K27" i="1"/>
  <c r="J27" i="1"/>
  <c r="K132" i="1"/>
  <c r="J132" i="1"/>
  <c r="K120" i="1"/>
  <c r="J120" i="1"/>
  <c r="K106" i="1"/>
  <c r="J106" i="1"/>
  <c r="K92" i="1"/>
  <c r="J92" i="1"/>
  <c r="K84" i="1"/>
  <c r="J84" i="1"/>
  <c r="K65" i="1"/>
  <c r="J65" i="1"/>
  <c r="K36" i="1"/>
  <c r="J36" i="1"/>
  <c r="K19" i="1"/>
  <c r="J19" i="1"/>
  <c r="K12" i="1"/>
  <c r="J12" i="1"/>
  <c r="K9" i="1"/>
  <c r="J9" i="1"/>
  <c r="J6" i="1"/>
  <c r="K5" i="1"/>
  <c r="J5" i="1"/>
  <c r="K42" i="1"/>
  <c r="J42" i="1"/>
  <c r="K41" i="1"/>
  <c r="J41" i="1"/>
  <c r="K40" i="1"/>
  <c r="J40" i="1"/>
  <c r="J39" i="1"/>
  <c r="K38" i="1"/>
  <c r="J38" i="1"/>
  <c r="K29" i="1"/>
  <c r="J29" i="1"/>
  <c r="K28" i="1"/>
  <c r="J28" i="1"/>
  <c r="K135" i="1"/>
  <c r="J135" i="1"/>
  <c r="K126" i="1"/>
  <c r="J126" i="1"/>
  <c r="K112" i="1"/>
  <c r="J112" i="1"/>
  <c r="K98" i="1"/>
  <c r="J98" i="1"/>
  <c r="K76" i="1"/>
  <c r="J76" i="1"/>
  <c r="K57" i="1"/>
  <c r="J57" i="1"/>
  <c r="K46" i="1"/>
  <c r="J46" i="1"/>
  <c r="K24" i="1"/>
  <c r="J24" i="1"/>
  <c r="K131" i="1"/>
  <c r="J131" i="1"/>
  <c r="K125" i="1"/>
  <c r="J125" i="1"/>
  <c r="K111" i="1"/>
  <c r="J111" i="1"/>
  <c r="K97" i="1"/>
  <c r="J97" i="1"/>
  <c r="K75" i="1"/>
  <c r="J75" i="1"/>
  <c r="K56" i="1"/>
  <c r="J56" i="1"/>
  <c r="K45" i="1"/>
  <c r="J45" i="1"/>
  <c r="K23" i="1"/>
  <c r="J23" i="1"/>
  <c r="K22" i="1"/>
  <c r="J22" i="1"/>
  <c r="J21" i="1"/>
  <c r="J18" i="1"/>
  <c r="J15" i="1"/>
  <c r="K14" i="1"/>
  <c r="J14" i="1"/>
  <c r="J13" i="1"/>
  <c r="J10" i="1"/>
  <c r="J8" i="1"/>
  <c r="J7" i="1"/>
  <c r="K21" i="1"/>
  <c r="K20" i="1"/>
  <c r="J20" i="1"/>
  <c r="K18" i="1"/>
  <c r="K17" i="1"/>
  <c r="J17" i="1"/>
  <c r="K15" i="1"/>
  <c r="K13" i="1"/>
  <c r="K10" i="1"/>
  <c r="K8" i="1"/>
  <c r="K7" i="1"/>
  <c r="K6" i="1"/>
  <c r="K133" i="1"/>
  <c r="K123" i="1"/>
  <c r="J94" i="1"/>
  <c r="J80" i="1"/>
  <c r="K109" i="1"/>
  <c r="J109" i="1"/>
  <c r="K94" i="1"/>
  <c r="K90" i="1"/>
  <c r="K80" i="1"/>
  <c r="K77" i="1"/>
  <c r="J77" i="1"/>
  <c r="K39" i="1"/>
  <c r="K37" i="1"/>
  <c r="J37" i="1"/>
  <c r="K16" i="1"/>
  <c r="K11" i="1"/>
  <c r="J11" i="1"/>
  <c r="J74" i="1"/>
  <c r="K74" i="1"/>
  <c r="F3" i="1" l="1"/>
  <c r="E3" i="1"/>
</calcChain>
</file>

<file path=xl/sharedStrings.xml><?xml version="1.0" encoding="utf-8"?>
<sst xmlns="http://schemas.openxmlformats.org/spreadsheetml/2006/main" count="131" uniqueCount="93">
  <si>
    <t>Woonkamer</t>
  </si>
  <si>
    <t>2-zitsbank</t>
  </si>
  <si>
    <t>Modulaire zitbank</t>
  </si>
  <si>
    <t>Fauteuil</t>
  </si>
  <si>
    <t>Salontafel</t>
  </si>
  <si>
    <t>Boekenkast</t>
  </si>
  <si>
    <t>Tv-meubel</t>
  </si>
  <si>
    <t>Piano</t>
  </si>
  <si>
    <t>Staande lamp</t>
  </si>
  <si>
    <t>Kunstplant</t>
  </si>
  <si>
    <t>Verhuisdoos medium</t>
  </si>
  <si>
    <t>3-zitsbank</t>
  </si>
  <si>
    <t>Chaise  longue</t>
  </si>
  <si>
    <t>Voetenbank</t>
  </si>
  <si>
    <t>Tafeltje</t>
  </si>
  <si>
    <t>Tv-opbergcombi</t>
  </si>
  <si>
    <t>Televisie</t>
  </si>
  <si>
    <t>Vloerkleed</t>
  </si>
  <si>
    <t>Lijst</t>
  </si>
  <si>
    <t>Verhuisdoos small</t>
  </si>
  <si>
    <t>Verhuisdoos large</t>
  </si>
  <si>
    <t>Keuken &amp; eetkamer</t>
  </si>
  <si>
    <t>Tafel</t>
  </si>
  <si>
    <t>Kruk</t>
  </si>
  <si>
    <t>Hoge kinderstoel</t>
  </si>
  <si>
    <t>Buffet</t>
  </si>
  <si>
    <t>Vrieskist</t>
  </si>
  <si>
    <t>Amerikaanse koelkast</t>
  </si>
  <si>
    <t>fornuis</t>
  </si>
  <si>
    <t>Vuilnisbak</t>
  </si>
  <si>
    <t>Stoel</t>
  </si>
  <si>
    <t>Barkruk</t>
  </si>
  <si>
    <t>Vitrinekast</t>
  </si>
  <si>
    <t>1-deurskoelkast</t>
  </si>
  <si>
    <t>Koelkast met diepvriezer</t>
  </si>
  <si>
    <t>Vaatwasser</t>
  </si>
  <si>
    <t>Magnetron</t>
  </si>
  <si>
    <t>Slaapkamer</t>
  </si>
  <si>
    <t>2-Persoonsbed</t>
  </si>
  <si>
    <t>2-Persoonsmatras</t>
  </si>
  <si>
    <t>Garderobekast met 2 deuren</t>
  </si>
  <si>
    <t>Nachtkastje</t>
  </si>
  <si>
    <t>toilettafel</t>
  </si>
  <si>
    <t>1-Persoonsbed</t>
  </si>
  <si>
    <t>1-Persoonsmatras</t>
  </si>
  <si>
    <t>Garderobekast met 4 deuren</t>
  </si>
  <si>
    <t>Ladekast</t>
  </si>
  <si>
    <t>Spiegel</t>
  </si>
  <si>
    <t>Kinderkamer</t>
  </si>
  <si>
    <t>Commode</t>
  </si>
  <si>
    <t>Kinderbed</t>
  </si>
  <si>
    <t>Garderobekast</t>
  </si>
  <si>
    <t>Kindertafel</t>
  </si>
  <si>
    <t>Bureau</t>
  </si>
  <si>
    <t>Speelgoedkist</t>
  </si>
  <si>
    <t>Babybedje</t>
  </si>
  <si>
    <t>Stapelbed</t>
  </si>
  <si>
    <t>Kinderstoel</t>
  </si>
  <si>
    <t>Babybadje</t>
  </si>
  <si>
    <t>Studeerkamer</t>
  </si>
  <si>
    <t>Archiefkast</t>
  </si>
  <si>
    <t>Bureaustoel</t>
  </si>
  <si>
    <t>Grote archiefkast</t>
  </si>
  <si>
    <t>Open kast</t>
  </si>
  <si>
    <t>Bijkeuken</t>
  </si>
  <si>
    <t>Wasmachine</t>
  </si>
  <si>
    <t>Droogrek</t>
  </si>
  <si>
    <t>Wasmand</t>
  </si>
  <si>
    <t>Stofzuiger</t>
  </si>
  <si>
    <t>Droger</t>
  </si>
  <si>
    <t>Strijkplank</t>
  </si>
  <si>
    <t>Stellingkast</t>
  </si>
  <si>
    <t>Schoenenrek</t>
  </si>
  <si>
    <t>Tuin</t>
  </si>
  <si>
    <t>Bank</t>
  </si>
  <si>
    <t>Grasmaaier</t>
  </si>
  <si>
    <t>Volwassenfiets</t>
  </si>
  <si>
    <t>Tuingereedschap</t>
  </si>
  <si>
    <t>Tuinstoel</t>
  </si>
  <si>
    <t>Parasol</t>
  </si>
  <si>
    <t>Barbecue</t>
  </si>
  <si>
    <t>Kinderfiets</t>
  </si>
  <si>
    <t>Kelder/zolder</t>
  </si>
  <si>
    <t>Werkbank</t>
  </si>
  <si>
    <t>Ladder</t>
  </si>
  <si>
    <t>Gereedschapskist</t>
  </si>
  <si>
    <t>Koffer</t>
  </si>
  <si>
    <t>Ruimtecalculator Topopslagbox Drachten</t>
  </si>
  <si>
    <t>Aantal</t>
  </si>
  <si>
    <t>Totaal m²</t>
  </si>
  <si>
    <t>Totaal m³</t>
  </si>
  <si>
    <t>m²</t>
  </si>
  <si>
    <t>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</si>
</sst>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164" fontId="4" fillId="3" borderId="0" xfId="0" applyNumberFormat="1" applyFont="1" applyFill="1"/>
    <xf numFmtId="0" fontId="0" fillId="2" borderId="0" xfId="0" applyFill="1" applyAlignment="1" applyProtection="1">
      <alignment horizontal="righ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workbookViewId="0">
      <selection activeCell="B135" sqref="B135"/>
    </sheetView>
  </sheetViews>
  <sheetFormatPr defaultRowHeight="14.4" x14ac:dyDescent="0.3"/>
  <cols>
    <col min="1" max="1" width="28.109375" customWidth="1"/>
    <col min="2" max="2" width="9.109375" style="2"/>
    <col min="4" max="4" width="12.6640625" customWidth="1"/>
    <col min="5" max="5" width="12.109375" customWidth="1"/>
    <col min="6" max="6" width="11.109375" customWidth="1"/>
    <col min="7" max="7" width="11.88671875" customWidth="1"/>
    <col min="10" max="11" width="0" style="6" hidden="1" customWidth="1"/>
  </cols>
  <sheetData>
    <row r="1" spans="1:11" ht="18" x14ac:dyDescent="0.35">
      <c r="A1" s="4" t="s">
        <v>87</v>
      </c>
      <c r="E1" s="4" t="s">
        <v>89</v>
      </c>
      <c r="F1" s="4" t="s">
        <v>90</v>
      </c>
      <c r="G1" s="4"/>
    </row>
    <row r="2" spans="1:11" ht="18" x14ac:dyDescent="0.35">
      <c r="E2" s="5"/>
      <c r="F2" s="5"/>
    </row>
    <row r="3" spans="1:11" ht="18" x14ac:dyDescent="0.35">
      <c r="B3" s="3" t="s">
        <v>88</v>
      </c>
      <c r="E3" s="11">
        <f>SUM(J5:J200)</f>
        <v>0</v>
      </c>
      <c r="F3" s="11">
        <f>SUM(K5:K200)</f>
        <v>0</v>
      </c>
    </row>
    <row r="4" spans="1:11" x14ac:dyDescent="0.3">
      <c r="A4" s="1" t="s">
        <v>0</v>
      </c>
      <c r="J4" s="7" t="s">
        <v>91</v>
      </c>
      <c r="K4" s="7" t="s">
        <v>92</v>
      </c>
    </row>
    <row r="5" spans="1:11" x14ac:dyDescent="0.3">
      <c r="A5" t="s">
        <v>1</v>
      </c>
      <c r="B5" s="12"/>
      <c r="J5" s="8">
        <f>B5*0.8375</f>
        <v>0</v>
      </c>
      <c r="K5" s="8">
        <f>B5*2.5125</f>
        <v>0</v>
      </c>
    </row>
    <row r="6" spans="1:11" x14ac:dyDescent="0.3">
      <c r="A6" t="s">
        <v>2</v>
      </c>
      <c r="B6" s="12"/>
      <c r="J6" s="9">
        <f>B6*1.4833</f>
        <v>0</v>
      </c>
      <c r="K6" s="9">
        <f>B6*4.45</f>
        <v>0</v>
      </c>
    </row>
    <row r="7" spans="1:11" x14ac:dyDescent="0.3">
      <c r="A7" t="s">
        <v>3</v>
      </c>
      <c r="B7" s="12"/>
      <c r="J7" s="9">
        <f>B7*0.4417</f>
        <v>0</v>
      </c>
      <c r="K7" s="9">
        <f>B7*1.325</f>
        <v>0</v>
      </c>
    </row>
    <row r="8" spans="1:11" x14ac:dyDescent="0.3">
      <c r="A8" t="s">
        <v>4</v>
      </c>
      <c r="B8" s="12"/>
      <c r="J8" s="9">
        <f>B8*0.2583</f>
        <v>0</v>
      </c>
      <c r="K8" s="9">
        <f>B8*0.775</f>
        <v>0</v>
      </c>
    </row>
    <row r="9" spans="1:11" x14ac:dyDescent="0.3">
      <c r="A9" t="s">
        <v>5</v>
      </c>
      <c r="B9" s="12"/>
      <c r="J9" s="9">
        <f>B9*0.2792</f>
        <v>0</v>
      </c>
      <c r="K9" s="9">
        <f>B9*0.8375</f>
        <v>0</v>
      </c>
    </row>
    <row r="10" spans="1:11" x14ac:dyDescent="0.3">
      <c r="A10" t="s">
        <v>6</v>
      </c>
      <c r="B10" s="12"/>
      <c r="J10" s="9">
        <f>B10*0.2083</f>
        <v>0</v>
      </c>
      <c r="K10" s="9">
        <f>B10*0.625</f>
        <v>0</v>
      </c>
    </row>
    <row r="11" spans="1:11" x14ac:dyDescent="0.3">
      <c r="A11" t="s">
        <v>7</v>
      </c>
      <c r="B11" s="12"/>
      <c r="J11" s="9">
        <f>B11*1.1</f>
        <v>0</v>
      </c>
      <c r="K11" s="9">
        <f>B11*3.3</f>
        <v>0</v>
      </c>
    </row>
    <row r="12" spans="1:11" x14ac:dyDescent="0.3">
      <c r="A12" t="s">
        <v>8</v>
      </c>
      <c r="B12" s="12"/>
      <c r="J12" s="9">
        <f>B12*0.0875</f>
        <v>0</v>
      </c>
      <c r="K12" s="9">
        <f>B12*0.2625</f>
        <v>0</v>
      </c>
    </row>
    <row r="13" spans="1:11" x14ac:dyDescent="0.3">
      <c r="A13" t="s">
        <v>9</v>
      </c>
      <c r="B13" s="12"/>
      <c r="J13" s="9">
        <f>B13*0.1583</f>
        <v>0</v>
      </c>
      <c r="K13" s="9">
        <f>B13*0.475</f>
        <v>0</v>
      </c>
    </row>
    <row r="14" spans="1:11" x14ac:dyDescent="0.3">
      <c r="A14" t="s">
        <v>10</v>
      </c>
      <c r="B14" s="12"/>
      <c r="J14" s="8">
        <f>B14*0.0292</f>
        <v>0</v>
      </c>
      <c r="K14" s="8">
        <f>B14*0.0875</f>
        <v>0</v>
      </c>
    </row>
    <row r="15" spans="1:11" x14ac:dyDescent="0.3">
      <c r="A15" t="s">
        <v>11</v>
      </c>
      <c r="B15" s="12"/>
      <c r="J15" s="9">
        <f>B15*1.0167</f>
        <v>0</v>
      </c>
      <c r="K15" s="9">
        <f>B15*3.05</f>
        <v>0</v>
      </c>
    </row>
    <row r="16" spans="1:11" x14ac:dyDescent="0.3">
      <c r="A16" t="s">
        <v>12</v>
      </c>
      <c r="B16" s="12"/>
      <c r="J16" s="9">
        <f>B16*0.7333</f>
        <v>0</v>
      </c>
      <c r="K16" s="9">
        <f>B16*2.2</f>
        <v>0</v>
      </c>
    </row>
    <row r="17" spans="1:11" x14ac:dyDescent="0.3">
      <c r="A17" t="s">
        <v>13</v>
      </c>
      <c r="B17" s="12"/>
      <c r="J17" s="9">
        <f>B17*0.075</f>
        <v>0</v>
      </c>
      <c r="K17" s="9">
        <f>B17*0.225</f>
        <v>0</v>
      </c>
    </row>
    <row r="18" spans="1:11" x14ac:dyDescent="0.3">
      <c r="A18" t="s">
        <v>14</v>
      </c>
      <c r="B18" s="12"/>
      <c r="J18" s="9">
        <f>B18*0.0917</f>
        <v>0</v>
      </c>
      <c r="K18" s="9">
        <f>B18*0.275</f>
        <v>0</v>
      </c>
    </row>
    <row r="19" spans="1:11" x14ac:dyDescent="0.3">
      <c r="A19" t="s">
        <v>15</v>
      </c>
      <c r="B19" s="12"/>
      <c r="J19" s="9">
        <f>B19*1.0625</f>
        <v>0</v>
      </c>
      <c r="K19" s="9">
        <f>B19*3.1875</f>
        <v>0</v>
      </c>
    </row>
    <row r="20" spans="1:11" x14ac:dyDescent="0.3">
      <c r="A20" t="s">
        <v>16</v>
      </c>
      <c r="B20" s="12"/>
      <c r="J20" s="9">
        <f>B20*0.175</f>
        <v>0</v>
      </c>
      <c r="K20" s="9">
        <f>B20*0.525</f>
        <v>0</v>
      </c>
    </row>
    <row r="21" spans="1:11" x14ac:dyDescent="0.3">
      <c r="A21" t="s">
        <v>17</v>
      </c>
      <c r="B21" s="12"/>
      <c r="J21" s="9">
        <f>B21*0.2208</f>
        <v>0</v>
      </c>
      <c r="K21" s="9">
        <f>B21*0.6625</f>
        <v>0</v>
      </c>
    </row>
    <row r="22" spans="1:11" x14ac:dyDescent="0.3">
      <c r="A22" t="s">
        <v>18</v>
      </c>
      <c r="B22" s="12"/>
      <c r="J22" s="9">
        <f>B22*0.0542</f>
        <v>0</v>
      </c>
      <c r="K22" s="9">
        <f>B22*0.1625</f>
        <v>0</v>
      </c>
    </row>
    <row r="23" spans="1:11" x14ac:dyDescent="0.3">
      <c r="A23" t="s">
        <v>19</v>
      </c>
      <c r="B23" s="12"/>
      <c r="J23" s="9">
        <f>B23*0.025</f>
        <v>0</v>
      </c>
      <c r="K23" s="9">
        <f>B23*0.075</f>
        <v>0</v>
      </c>
    </row>
    <row r="24" spans="1:11" x14ac:dyDescent="0.3">
      <c r="A24" t="s">
        <v>20</v>
      </c>
      <c r="B24" s="12"/>
      <c r="J24" s="9">
        <f>B24*0.0625</f>
        <v>0</v>
      </c>
      <c r="K24" s="9">
        <f>B24*0.1875</f>
        <v>0</v>
      </c>
    </row>
    <row r="25" spans="1:11" x14ac:dyDescent="0.3">
      <c r="J25" s="10"/>
      <c r="K25" s="10"/>
    </row>
    <row r="26" spans="1:11" x14ac:dyDescent="0.3">
      <c r="A26" s="1" t="s">
        <v>21</v>
      </c>
      <c r="J26" s="10"/>
      <c r="K26" s="10"/>
    </row>
    <row r="27" spans="1:11" x14ac:dyDescent="0.3">
      <c r="A27" t="s">
        <v>22</v>
      </c>
      <c r="B27" s="12"/>
      <c r="J27" s="9">
        <f>B27*0.5042</f>
        <v>0</v>
      </c>
      <c r="K27" s="9">
        <f>B27*1.5125</f>
        <v>0</v>
      </c>
    </row>
    <row r="28" spans="1:11" x14ac:dyDescent="0.3">
      <c r="A28" t="s">
        <v>23</v>
      </c>
      <c r="B28" s="12"/>
      <c r="J28" s="9">
        <f>B28*0.0417</f>
        <v>0</v>
      </c>
      <c r="K28" s="9">
        <f>B28*0.125</f>
        <v>0</v>
      </c>
    </row>
    <row r="29" spans="1:11" x14ac:dyDescent="0.3">
      <c r="A29" t="s">
        <v>24</v>
      </c>
      <c r="B29" s="12"/>
      <c r="J29" s="9">
        <f>B29*0.1583</f>
        <v>0</v>
      </c>
      <c r="K29" s="9">
        <f>B29*0.475</f>
        <v>0</v>
      </c>
    </row>
    <row r="30" spans="1:11" x14ac:dyDescent="0.3">
      <c r="A30" t="s">
        <v>25</v>
      </c>
      <c r="B30" s="12"/>
      <c r="J30" s="9">
        <f>B30*0.4125</f>
        <v>0</v>
      </c>
      <c r="K30" s="9">
        <f>B30*1.2375</f>
        <v>0</v>
      </c>
    </row>
    <row r="31" spans="1:11" x14ac:dyDescent="0.3">
      <c r="A31" t="s">
        <v>26</v>
      </c>
      <c r="B31" s="12"/>
      <c r="J31" s="9">
        <f>B31*0.5292</f>
        <v>0</v>
      </c>
      <c r="K31" s="9">
        <f>B31*1.5875</f>
        <v>0</v>
      </c>
    </row>
    <row r="32" spans="1:11" x14ac:dyDescent="0.3">
      <c r="A32" t="s">
        <v>27</v>
      </c>
      <c r="B32" s="12"/>
      <c r="J32" s="9">
        <f>B32*0.6875</f>
        <v>0</v>
      </c>
      <c r="K32" s="9">
        <f>B32*2.0625</f>
        <v>0</v>
      </c>
    </row>
    <row r="33" spans="1:11" x14ac:dyDescent="0.3">
      <c r="A33" t="s">
        <v>28</v>
      </c>
      <c r="B33" s="12"/>
      <c r="J33" s="9">
        <f>B33*0.2125</f>
        <v>0</v>
      </c>
      <c r="K33" s="9">
        <f>B33*0.6375</f>
        <v>0</v>
      </c>
    </row>
    <row r="34" spans="1:11" x14ac:dyDescent="0.3">
      <c r="A34" t="s">
        <v>29</v>
      </c>
      <c r="B34" s="12"/>
      <c r="J34" s="9">
        <f>B34*0.1042</f>
        <v>0</v>
      </c>
      <c r="K34" s="9">
        <f>B34*0.3125</f>
        <v>0</v>
      </c>
    </row>
    <row r="35" spans="1:11" x14ac:dyDescent="0.3">
      <c r="A35" t="s">
        <v>18</v>
      </c>
      <c r="B35" s="12"/>
      <c r="J35" s="9">
        <f>B35*0.0542</f>
        <v>0</v>
      </c>
      <c r="K35" s="9">
        <f>B35*0.1625</f>
        <v>0</v>
      </c>
    </row>
    <row r="36" spans="1:11" x14ac:dyDescent="0.3">
      <c r="A36" t="s">
        <v>10</v>
      </c>
      <c r="B36" s="12"/>
      <c r="J36" s="9">
        <f>B36*0.0292</f>
        <v>0</v>
      </c>
      <c r="K36" s="9">
        <f>B36*0.0875</f>
        <v>0</v>
      </c>
    </row>
    <row r="37" spans="1:11" x14ac:dyDescent="0.3">
      <c r="A37" t="s">
        <v>30</v>
      </c>
      <c r="B37" s="12"/>
      <c r="J37" s="9">
        <f>B37*0.2</f>
        <v>0</v>
      </c>
      <c r="K37" s="9">
        <f>B37*0.6</f>
        <v>0</v>
      </c>
    </row>
    <row r="38" spans="1:11" x14ac:dyDescent="0.3">
      <c r="A38" t="s">
        <v>31</v>
      </c>
      <c r="B38" s="12"/>
      <c r="J38" s="9">
        <f>B38*0.0917</f>
        <v>0</v>
      </c>
      <c r="K38" s="9">
        <f>B38*0.275</f>
        <v>0</v>
      </c>
    </row>
    <row r="39" spans="1:11" x14ac:dyDescent="0.3">
      <c r="A39" t="s">
        <v>32</v>
      </c>
      <c r="B39" s="12"/>
      <c r="J39" s="9">
        <f>B39*0.7667</f>
        <v>0</v>
      </c>
      <c r="K39" s="9">
        <f>B39*2.3</f>
        <v>0</v>
      </c>
    </row>
    <row r="40" spans="1:11" x14ac:dyDescent="0.3">
      <c r="A40" t="s">
        <v>33</v>
      </c>
      <c r="B40" s="12"/>
      <c r="J40" s="9">
        <f>B40*0.3292</f>
        <v>0</v>
      </c>
      <c r="K40" s="9">
        <f>B40*0.9875</f>
        <v>0</v>
      </c>
    </row>
    <row r="41" spans="1:11" x14ac:dyDescent="0.3">
      <c r="A41" t="s">
        <v>34</v>
      </c>
      <c r="B41" s="12"/>
      <c r="J41" s="9">
        <f>B41*0.4208</f>
        <v>0</v>
      </c>
      <c r="K41" s="9">
        <f>B41*1.2625</f>
        <v>0</v>
      </c>
    </row>
    <row r="42" spans="1:11" x14ac:dyDescent="0.3">
      <c r="A42" t="s">
        <v>35</v>
      </c>
      <c r="B42" s="12"/>
      <c r="J42" s="9">
        <f>B42*0.2125</f>
        <v>0</v>
      </c>
      <c r="K42" s="9">
        <f>B42*0.6375</f>
        <v>0</v>
      </c>
    </row>
    <row r="43" spans="1:11" x14ac:dyDescent="0.3">
      <c r="A43" t="s">
        <v>36</v>
      </c>
      <c r="B43" s="12"/>
      <c r="J43" s="9">
        <f>B43*0.0542</f>
        <v>0</v>
      </c>
      <c r="K43" s="9">
        <f>B43*0.1625</f>
        <v>0</v>
      </c>
    </row>
    <row r="44" spans="1:11" x14ac:dyDescent="0.3">
      <c r="A44" t="s">
        <v>9</v>
      </c>
      <c r="B44" s="12"/>
      <c r="J44" s="9">
        <f>B44*0.1583</f>
        <v>0</v>
      </c>
      <c r="K44" s="9">
        <f>B44*0.475</f>
        <v>0</v>
      </c>
    </row>
    <row r="45" spans="1:11" x14ac:dyDescent="0.3">
      <c r="A45" t="s">
        <v>19</v>
      </c>
      <c r="B45" s="12"/>
      <c r="J45" s="9">
        <f>B45*0.025</f>
        <v>0</v>
      </c>
      <c r="K45" s="9">
        <f>B45*0.075</f>
        <v>0</v>
      </c>
    </row>
    <row r="46" spans="1:11" x14ac:dyDescent="0.3">
      <c r="A46" t="s">
        <v>20</v>
      </c>
      <c r="B46" s="12"/>
      <c r="J46" s="9">
        <f>B46*0.0625</f>
        <v>0</v>
      </c>
      <c r="K46" s="9">
        <f>B46*0.1875</f>
        <v>0</v>
      </c>
    </row>
    <row r="47" spans="1:11" x14ac:dyDescent="0.3">
      <c r="J47" s="10"/>
      <c r="K47" s="10"/>
    </row>
    <row r="48" spans="1:11" x14ac:dyDescent="0.3">
      <c r="A48" s="1" t="s">
        <v>37</v>
      </c>
      <c r="J48" s="10"/>
      <c r="K48" s="10"/>
    </row>
    <row r="49" spans="1:11" x14ac:dyDescent="0.3">
      <c r="A49" t="s">
        <v>38</v>
      </c>
      <c r="B49" s="12"/>
      <c r="J49" s="9">
        <f>B49*0.875</f>
        <v>0</v>
      </c>
      <c r="K49" s="9">
        <f>B49*2.625</f>
        <v>0</v>
      </c>
    </row>
    <row r="50" spans="1:11" x14ac:dyDescent="0.3">
      <c r="A50" t="s">
        <v>39</v>
      </c>
      <c r="B50" s="12"/>
      <c r="J50" s="9">
        <f>B50*0.4417</f>
        <v>0</v>
      </c>
      <c r="K50" s="9">
        <f>B50*1.325</f>
        <v>0</v>
      </c>
    </row>
    <row r="51" spans="1:11" x14ac:dyDescent="0.3">
      <c r="A51" t="s">
        <v>40</v>
      </c>
      <c r="B51" s="12"/>
      <c r="J51" s="9">
        <f>B51*1.2375</f>
        <v>0</v>
      </c>
      <c r="K51" s="9">
        <f>B51*3.7125</f>
        <v>0</v>
      </c>
    </row>
    <row r="52" spans="1:11" x14ac:dyDescent="0.3">
      <c r="A52" t="s">
        <v>41</v>
      </c>
      <c r="B52" s="12"/>
      <c r="J52" s="9">
        <f>B52*0.1042</f>
        <v>0</v>
      </c>
      <c r="K52" s="9">
        <f>B52*0.3125</f>
        <v>0</v>
      </c>
    </row>
    <row r="53" spans="1:11" x14ac:dyDescent="0.3">
      <c r="A53" t="s">
        <v>42</v>
      </c>
      <c r="B53" s="12"/>
      <c r="J53" s="9">
        <f>B53*0.4125</f>
        <v>0</v>
      </c>
      <c r="K53" s="9">
        <f>B53*1.2375</f>
        <v>0</v>
      </c>
    </row>
    <row r="54" spans="1:11" x14ac:dyDescent="0.3">
      <c r="A54" t="s">
        <v>17</v>
      </c>
      <c r="B54" s="12"/>
      <c r="J54" s="9">
        <f>B54*0.2208</f>
        <v>0</v>
      </c>
      <c r="K54" s="9">
        <f>B54*0.6625</f>
        <v>0</v>
      </c>
    </row>
    <row r="55" spans="1:11" x14ac:dyDescent="0.3">
      <c r="A55" t="s">
        <v>18</v>
      </c>
      <c r="B55" s="12"/>
      <c r="J55" s="9">
        <f>B55*0.0542</f>
        <v>0</v>
      </c>
      <c r="K55" s="9">
        <f>B55*0.1625</f>
        <v>0</v>
      </c>
    </row>
    <row r="56" spans="1:11" x14ac:dyDescent="0.3">
      <c r="A56" t="s">
        <v>19</v>
      </c>
      <c r="B56" s="12"/>
      <c r="J56" s="9">
        <f>B56*0.025</f>
        <v>0</v>
      </c>
      <c r="K56" s="9">
        <f>B56*0.075</f>
        <v>0</v>
      </c>
    </row>
    <row r="57" spans="1:11" x14ac:dyDescent="0.3">
      <c r="A57" t="s">
        <v>20</v>
      </c>
      <c r="B57" s="12"/>
      <c r="J57" s="9">
        <f>B57*0.0625</f>
        <v>0</v>
      </c>
      <c r="K57" s="9">
        <f>B57*0.1875</f>
        <v>0</v>
      </c>
    </row>
    <row r="58" spans="1:11" x14ac:dyDescent="0.3">
      <c r="A58" t="s">
        <v>43</v>
      </c>
      <c r="B58" s="12"/>
      <c r="J58" s="9">
        <f>B58*0.7625</f>
        <v>0</v>
      </c>
      <c r="K58" s="9">
        <f>B58*2.2875</f>
        <v>0</v>
      </c>
    </row>
    <row r="59" spans="1:11" x14ac:dyDescent="0.3">
      <c r="A59" t="s">
        <v>44</v>
      </c>
      <c r="B59" s="12"/>
      <c r="J59" s="9">
        <f>B59*0.2542</f>
        <v>0</v>
      </c>
      <c r="K59" s="9">
        <f>B59*0.7625</f>
        <v>0</v>
      </c>
    </row>
    <row r="60" spans="1:11" x14ac:dyDescent="0.3">
      <c r="A60" t="s">
        <v>45</v>
      </c>
      <c r="B60" s="12"/>
      <c r="J60" s="9">
        <f>B60*2.4208</f>
        <v>0</v>
      </c>
      <c r="K60" s="9">
        <f>B60*7.2625</f>
        <v>0</v>
      </c>
    </row>
    <row r="61" spans="1:11" x14ac:dyDescent="0.3">
      <c r="A61" t="s">
        <v>46</v>
      </c>
      <c r="B61" s="12"/>
      <c r="J61" s="9">
        <f>B61*0.3167</f>
        <v>0</v>
      </c>
      <c r="K61" s="9">
        <f>B61*0.95</f>
        <v>0</v>
      </c>
    </row>
    <row r="62" spans="1:11" x14ac:dyDescent="0.3">
      <c r="A62" t="s">
        <v>8</v>
      </c>
      <c r="B62" s="12"/>
      <c r="J62" s="9">
        <f>B62*0.0875</f>
        <v>0</v>
      </c>
      <c r="K62" s="9">
        <f>B62*0.2625</f>
        <v>0</v>
      </c>
    </row>
    <row r="63" spans="1:11" x14ac:dyDescent="0.3">
      <c r="A63" t="s">
        <v>47</v>
      </c>
      <c r="B63" s="12"/>
      <c r="J63" s="9">
        <f>B63*0.1083</f>
        <v>0</v>
      </c>
      <c r="K63" s="9">
        <f>B63*0.325</f>
        <v>0</v>
      </c>
    </row>
    <row r="64" spans="1:11" x14ac:dyDescent="0.3">
      <c r="A64" t="s">
        <v>9</v>
      </c>
      <c r="B64" s="12"/>
      <c r="J64" s="9">
        <f>B64*0.1583</f>
        <v>0</v>
      </c>
      <c r="K64" s="9">
        <f>B64*0.475</f>
        <v>0</v>
      </c>
    </row>
    <row r="65" spans="1:11" x14ac:dyDescent="0.3">
      <c r="A65" t="s">
        <v>10</v>
      </c>
      <c r="B65" s="12"/>
      <c r="J65" s="9">
        <f>B65*0.0292</f>
        <v>0</v>
      </c>
      <c r="K65" s="9">
        <f>B65*0.0875</f>
        <v>0</v>
      </c>
    </row>
    <row r="66" spans="1:11" x14ac:dyDescent="0.3">
      <c r="J66" s="10"/>
      <c r="K66" s="10"/>
    </row>
    <row r="67" spans="1:11" x14ac:dyDescent="0.3">
      <c r="A67" s="1" t="s">
        <v>48</v>
      </c>
      <c r="J67" s="10"/>
      <c r="K67" s="10"/>
    </row>
    <row r="68" spans="1:11" x14ac:dyDescent="0.3">
      <c r="A68" t="s">
        <v>49</v>
      </c>
      <c r="B68" s="12"/>
      <c r="J68" s="9">
        <f>B68*0.175</f>
        <v>0</v>
      </c>
      <c r="K68" s="9">
        <f>B68*0.525</f>
        <v>0</v>
      </c>
    </row>
    <row r="69" spans="1:11" x14ac:dyDescent="0.3">
      <c r="A69" t="s">
        <v>50</v>
      </c>
      <c r="B69" s="12"/>
      <c r="J69" s="9">
        <f>B69*0.3875</f>
        <v>0</v>
      </c>
      <c r="K69" s="9">
        <f>B69*1.1625</f>
        <v>0</v>
      </c>
    </row>
    <row r="70" spans="1:11" x14ac:dyDescent="0.3">
      <c r="A70" t="s">
        <v>51</v>
      </c>
      <c r="B70" s="12"/>
      <c r="J70" s="9">
        <f>B70*0.3167</f>
        <v>0</v>
      </c>
      <c r="K70" s="9">
        <f>B70*0.95</f>
        <v>0</v>
      </c>
    </row>
    <row r="71" spans="1:11" x14ac:dyDescent="0.3">
      <c r="A71" t="s">
        <v>52</v>
      </c>
      <c r="B71" s="12"/>
      <c r="J71" s="9">
        <f>B71*0.1083</f>
        <v>0</v>
      </c>
      <c r="K71" s="9">
        <f>B71*0.325</f>
        <v>0</v>
      </c>
    </row>
    <row r="72" spans="1:11" x14ac:dyDescent="0.3">
      <c r="A72" t="s">
        <v>53</v>
      </c>
      <c r="B72" s="12"/>
      <c r="J72" s="9">
        <f>B72*0.1958</f>
        <v>0</v>
      </c>
      <c r="K72" s="9">
        <f>B72*0.5875</f>
        <v>0</v>
      </c>
    </row>
    <row r="73" spans="1:11" x14ac:dyDescent="0.3">
      <c r="A73" t="s">
        <v>5</v>
      </c>
      <c r="B73" s="12"/>
      <c r="J73" s="9">
        <f>B73*0.2791</f>
        <v>0</v>
      </c>
      <c r="K73" s="9">
        <f>B73*0.8375</f>
        <v>0</v>
      </c>
    </row>
    <row r="74" spans="1:11" x14ac:dyDescent="0.3">
      <c r="A74" t="s">
        <v>54</v>
      </c>
      <c r="B74" s="12"/>
      <c r="J74" s="9">
        <f>B74*0.1</f>
        <v>0</v>
      </c>
      <c r="K74" s="9">
        <f>B74*0.3</f>
        <v>0</v>
      </c>
    </row>
    <row r="75" spans="1:11" x14ac:dyDescent="0.3">
      <c r="A75" t="s">
        <v>19</v>
      </c>
      <c r="B75" s="12"/>
      <c r="J75" s="9">
        <f>B75*0.025</f>
        <v>0</v>
      </c>
      <c r="K75" s="9">
        <f>B75*0.075</f>
        <v>0</v>
      </c>
    </row>
    <row r="76" spans="1:11" x14ac:dyDescent="0.3">
      <c r="A76" t="s">
        <v>20</v>
      </c>
      <c r="B76" s="12"/>
      <c r="J76" s="9">
        <f>B76*0.0625</f>
        <v>0</v>
      </c>
      <c r="K76" s="9">
        <f>B76*0.1875</f>
        <v>0</v>
      </c>
    </row>
    <row r="77" spans="1:11" x14ac:dyDescent="0.3">
      <c r="A77" t="s">
        <v>55</v>
      </c>
      <c r="B77" s="12"/>
      <c r="J77" s="9">
        <f>B77*0.3</f>
        <v>0</v>
      </c>
      <c r="K77" s="9">
        <f>B77*0.9</f>
        <v>0</v>
      </c>
    </row>
    <row r="78" spans="1:11" x14ac:dyDescent="0.3">
      <c r="A78" t="s">
        <v>56</v>
      </c>
      <c r="B78" s="12"/>
      <c r="J78" s="9">
        <f>B78*1.4417</f>
        <v>0</v>
      </c>
      <c r="K78" s="9">
        <f>B78*4.325</f>
        <v>0</v>
      </c>
    </row>
    <row r="79" spans="1:11" x14ac:dyDescent="0.3">
      <c r="A79" t="s">
        <v>46</v>
      </c>
      <c r="B79" s="12"/>
      <c r="J79" s="9">
        <f>B79*0.1583</f>
        <v>0</v>
      </c>
      <c r="K79" s="9">
        <f>B79*0.475</f>
        <v>0</v>
      </c>
    </row>
    <row r="80" spans="1:11" x14ac:dyDescent="0.3">
      <c r="A80" t="s">
        <v>57</v>
      </c>
      <c r="B80" s="12"/>
      <c r="J80" s="9">
        <f>B80*0.033</f>
        <v>0</v>
      </c>
      <c r="K80" s="9">
        <f>B80*0.1</f>
        <v>0</v>
      </c>
    </row>
    <row r="81" spans="1:11" x14ac:dyDescent="0.3">
      <c r="A81" t="s">
        <v>30</v>
      </c>
      <c r="B81" s="12"/>
      <c r="J81" s="9">
        <f>B81*0.1458</f>
        <v>0</v>
      </c>
      <c r="K81" s="9">
        <f>B81*0.4375</f>
        <v>0</v>
      </c>
    </row>
    <row r="82" spans="1:11" x14ac:dyDescent="0.3">
      <c r="A82" t="s">
        <v>58</v>
      </c>
      <c r="B82" s="12"/>
      <c r="J82" s="9">
        <f>B82*0.0583</f>
        <v>0</v>
      </c>
      <c r="K82" s="9">
        <f>B82*0.175</f>
        <v>0</v>
      </c>
    </row>
    <row r="83" spans="1:11" x14ac:dyDescent="0.3">
      <c r="A83" t="s">
        <v>17</v>
      </c>
      <c r="B83" s="12"/>
      <c r="J83" s="9">
        <f>B83*0.05</f>
        <v>0</v>
      </c>
      <c r="K83" s="9">
        <f>B83*0.15</f>
        <v>0</v>
      </c>
    </row>
    <row r="84" spans="1:11" x14ac:dyDescent="0.3">
      <c r="A84" t="s">
        <v>10</v>
      </c>
      <c r="B84" s="12"/>
      <c r="J84" s="9">
        <f>B84*0.0292</f>
        <v>0</v>
      </c>
      <c r="K84" s="9">
        <f>B84*0.0875</f>
        <v>0</v>
      </c>
    </row>
    <row r="85" spans="1:11" x14ac:dyDescent="0.3">
      <c r="J85" s="10"/>
      <c r="K85" s="10"/>
    </row>
    <row r="86" spans="1:11" x14ac:dyDescent="0.3">
      <c r="A86" s="1" t="s">
        <v>59</v>
      </c>
      <c r="J86" s="10"/>
      <c r="K86" s="10"/>
    </row>
    <row r="87" spans="1:11" x14ac:dyDescent="0.3">
      <c r="A87" t="s">
        <v>53</v>
      </c>
      <c r="B87" s="12"/>
      <c r="J87" s="9">
        <f>B87*0.3083</f>
        <v>0</v>
      </c>
      <c r="K87" s="9">
        <f>B87*0.925</f>
        <v>0</v>
      </c>
    </row>
    <row r="88" spans="1:11" x14ac:dyDescent="0.3">
      <c r="A88" t="s">
        <v>60</v>
      </c>
      <c r="B88" s="12"/>
      <c r="J88" s="9">
        <f>B88*0.1708</f>
        <v>0</v>
      </c>
      <c r="K88" s="9">
        <f>B88*0.5125</f>
        <v>0</v>
      </c>
    </row>
    <row r="89" spans="1:11" x14ac:dyDescent="0.3">
      <c r="A89" t="s">
        <v>5</v>
      </c>
      <c r="B89" s="12"/>
      <c r="J89" s="9">
        <f>B89*0.2792</f>
        <v>0</v>
      </c>
      <c r="K89" s="9">
        <f>B89*0.8375</f>
        <v>0</v>
      </c>
    </row>
    <row r="90" spans="1:11" x14ac:dyDescent="0.3">
      <c r="A90" t="s">
        <v>29</v>
      </c>
      <c r="B90" s="12"/>
      <c r="J90" s="9">
        <f>B90*0.0167</f>
        <v>0</v>
      </c>
      <c r="K90" s="9">
        <f>B90*0.05</f>
        <v>0</v>
      </c>
    </row>
    <row r="91" spans="1:11" x14ac:dyDescent="0.3">
      <c r="A91" t="s">
        <v>9</v>
      </c>
      <c r="B91" s="12"/>
      <c r="J91" s="9">
        <f>B91*0.1583</f>
        <v>0</v>
      </c>
      <c r="K91" s="9">
        <f>B91*0.475</f>
        <v>0</v>
      </c>
    </row>
    <row r="92" spans="1:11" x14ac:dyDescent="0.3">
      <c r="A92" t="s">
        <v>10</v>
      </c>
      <c r="B92" s="12"/>
      <c r="J92" s="9">
        <f>B92*0.0292</f>
        <v>0</v>
      </c>
      <c r="K92" s="9">
        <f>B92*0.0875</f>
        <v>0</v>
      </c>
    </row>
    <row r="93" spans="1:11" x14ac:dyDescent="0.3">
      <c r="A93" t="s">
        <v>61</v>
      </c>
      <c r="B93" s="12"/>
      <c r="J93" s="9">
        <f>B93*0.2833</f>
        <v>0</v>
      </c>
      <c r="K93" s="9">
        <f>B93*0.85</f>
        <v>0</v>
      </c>
    </row>
    <row r="94" spans="1:11" x14ac:dyDescent="0.3">
      <c r="A94" t="s">
        <v>62</v>
      </c>
      <c r="B94" s="12"/>
      <c r="J94" s="9">
        <f>B94*0.633</f>
        <v>0</v>
      </c>
      <c r="K94" s="9">
        <f>B94*1.9</f>
        <v>0</v>
      </c>
    </row>
    <row r="95" spans="1:11" x14ac:dyDescent="0.3">
      <c r="A95" t="s">
        <v>63</v>
      </c>
      <c r="B95" s="12"/>
      <c r="J95" s="9">
        <f>B95*0.6583</f>
        <v>0</v>
      </c>
      <c r="K95" s="9">
        <f>B95*1.975</f>
        <v>0</v>
      </c>
    </row>
    <row r="96" spans="1:11" x14ac:dyDescent="0.3">
      <c r="A96" t="s">
        <v>18</v>
      </c>
      <c r="B96" s="12"/>
      <c r="J96" s="9">
        <f>B96*0.0542</f>
        <v>0</v>
      </c>
      <c r="K96" s="9">
        <f>B96*0.1625</f>
        <v>0</v>
      </c>
    </row>
    <row r="97" spans="1:11" x14ac:dyDescent="0.3">
      <c r="A97" t="s">
        <v>19</v>
      </c>
      <c r="B97" s="12"/>
      <c r="J97" s="9">
        <f>B97*0.025</f>
        <v>0</v>
      </c>
      <c r="K97" s="9">
        <f>B97*0.075</f>
        <v>0</v>
      </c>
    </row>
    <row r="98" spans="1:11" x14ac:dyDescent="0.3">
      <c r="A98" t="s">
        <v>20</v>
      </c>
      <c r="B98" s="12"/>
      <c r="J98" s="9">
        <f>B98*0.0625</f>
        <v>0</v>
      </c>
      <c r="K98" s="9">
        <f>B98*0.1875</f>
        <v>0</v>
      </c>
    </row>
    <row r="99" spans="1:11" x14ac:dyDescent="0.3">
      <c r="J99" s="10"/>
      <c r="K99" s="10"/>
    </row>
    <row r="100" spans="1:11" x14ac:dyDescent="0.3">
      <c r="A100" s="1" t="s">
        <v>64</v>
      </c>
      <c r="J100" s="10"/>
      <c r="K100" s="10"/>
    </row>
    <row r="101" spans="1:11" x14ac:dyDescent="0.3">
      <c r="A101" t="s">
        <v>65</v>
      </c>
      <c r="B101" s="12"/>
      <c r="J101" s="9">
        <f>B101*0.2125</f>
        <v>0</v>
      </c>
      <c r="K101" s="9">
        <f>B101*0.6375</f>
        <v>0</v>
      </c>
    </row>
    <row r="102" spans="1:11" x14ac:dyDescent="0.3">
      <c r="A102" t="s">
        <v>66</v>
      </c>
      <c r="B102" s="12"/>
      <c r="J102" s="9">
        <f>B102*0.1167</f>
        <v>0</v>
      </c>
      <c r="K102" s="9">
        <f>B102*0.35</f>
        <v>0</v>
      </c>
    </row>
    <row r="103" spans="1:11" x14ac:dyDescent="0.3">
      <c r="A103" t="s">
        <v>67</v>
      </c>
      <c r="B103" s="12"/>
      <c r="J103" s="9">
        <f>B103*0.075</f>
        <v>0</v>
      </c>
      <c r="K103" s="9">
        <f>B103*0.225</f>
        <v>0</v>
      </c>
    </row>
    <row r="104" spans="1:11" x14ac:dyDescent="0.3">
      <c r="A104" t="s">
        <v>68</v>
      </c>
      <c r="B104" s="12"/>
      <c r="J104" s="9">
        <f>B104*0.0458</f>
        <v>0</v>
      </c>
      <c r="K104" s="9">
        <f>B104*0.1375</f>
        <v>0</v>
      </c>
    </row>
    <row r="105" spans="1:11" x14ac:dyDescent="0.3">
      <c r="A105" t="s">
        <v>29</v>
      </c>
      <c r="B105" s="12"/>
      <c r="J105" s="9">
        <f>B105*0.1042</f>
        <v>0</v>
      </c>
      <c r="K105" s="9">
        <f>B105*0.3125</f>
        <v>0</v>
      </c>
    </row>
    <row r="106" spans="1:11" x14ac:dyDescent="0.3">
      <c r="A106" t="s">
        <v>10</v>
      </c>
      <c r="B106" s="12"/>
      <c r="J106" s="9">
        <f>B106*0.0292</f>
        <v>0</v>
      </c>
      <c r="K106" s="9">
        <f>B106*0.0875</f>
        <v>0</v>
      </c>
    </row>
    <row r="107" spans="1:11" x14ac:dyDescent="0.3">
      <c r="A107" t="s">
        <v>69</v>
      </c>
      <c r="B107" s="12"/>
      <c r="J107" s="9">
        <f>B107*0.2125</f>
        <v>0</v>
      </c>
      <c r="K107" s="9">
        <f>B107*0.6375</f>
        <v>0</v>
      </c>
    </row>
    <row r="108" spans="1:11" x14ac:dyDescent="0.3">
      <c r="A108" t="s">
        <v>70</v>
      </c>
      <c r="B108" s="12"/>
      <c r="J108" s="9">
        <f>B108*0.0792</f>
        <v>0</v>
      </c>
      <c r="K108" s="9">
        <f>B108*0.2375</f>
        <v>0</v>
      </c>
    </row>
    <row r="109" spans="1:11" x14ac:dyDescent="0.3">
      <c r="A109" t="s">
        <v>71</v>
      </c>
      <c r="B109" s="12"/>
      <c r="J109" s="9">
        <f>B109*0.3</f>
        <v>0</v>
      </c>
      <c r="K109" s="9">
        <f>B109*0.9</f>
        <v>0</v>
      </c>
    </row>
    <row r="110" spans="1:11" x14ac:dyDescent="0.3">
      <c r="A110" t="s">
        <v>72</v>
      </c>
      <c r="B110" s="12"/>
      <c r="J110" s="9">
        <f>B110*0.1458</f>
        <v>0</v>
      </c>
      <c r="K110" s="9">
        <f>B110*0.4375</f>
        <v>0</v>
      </c>
    </row>
    <row r="111" spans="1:11" x14ac:dyDescent="0.3">
      <c r="A111" t="s">
        <v>19</v>
      </c>
      <c r="B111" s="12"/>
      <c r="J111" s="9">
        <f>B111*0.025</f>
        <v>0</v>
      </c>
      <c r="K111" s="9">
        <f>B111*0.075</f>
        <v>0</v>
      </c>
    </row>
    <row r="112" spans="1:11" x14ac:dyDescent="0.3">
      <c r="A112" t="s">
        <v>20</v>
      </c>
      <c r="B112" s="12"/>
      <c r="J112" s="9">
        <f>B112*0.0625</f>
        <v>0</v>
      </c>
      <c r="K112" s="9">
        <f>B112*0.1875</f>
        <v>0</v>
      </c>
    </row>
    <row r="113" spans="1:11" x14ac:dyDescent="0.3">
      <c r="J113" s="10"/>
      <c r="K113" s="10"/>
    </row>
    <row r="114" spans="1:11" x14ac:dyDescent="0.3">
      <c r="A114" s="1" t="s">
        <v>73</v>
      </c>
      <c r="J114" s="10"/>
      <c r="K114" s="10"/>
    </row>
    <row r="115" spans="1:11" x14ac:dyDescent="0.3">
      <c r="A115" t="s">
        <v>22</v>
      </c>
      <c r="B115" s="12"/>
      <c r="J115" s="9">
        <f>B115*0.7625</f>
        <v>0</v>
      </c>
      <c r="K115" s="9">
        <f>B115*2.2875</f>
        <v>0</v>
      </c>
    </row>
    <row r="116" spans="1:11" x14ac:dyDescent="0.3">
      <c r="A116" t="s">
        <v>74</v>
      </c>
      <c r="B116" s="12"/>
      <c r="J116" s="9">
        <f>B116*0.525</f>
        <v>0</v>
      </c>
      <c r="K116" s="9">
        <f>B116*1.575</f>
        <v>0</v>
      </c>
    </row>
    <row r="117" spans="1:11" x14ac:dyDescent="0.3">
      <c r="A117" t="s">
        <v>75</v>
      </c>
      <c r="B117" s="12"/>
      <c r="J117" s="9">
        <f>B117*0.1833</f>
        <v>0</v>
      </c>
      <c r="K117" s="9">
        <f>B117*0.55</f>
        <v>0</v>
      </c>
    </row>
    <row r="118" spans="1:11" x14ac:dyDescent="0.3">
      <c r="A118" t="s">
        <v>76</v>
      </c>
      <c r="B118" s="12"/>
      <c r="J118" s="9">
        <f>B118*0.275</f>
        <v>0</v>
      </c>
      <c r="K118" s="9">
        <f>B118*0.825</f>
        <v>0</v>
      </c>
    </row>
    <row r="119" spans="1:11" x14ac:dyDescent="0.3">
      <c r="A119" t="s">
        <v>77</v>
      </c>
      <c r="B119" s="12"/>
      <c r="J119" s="9">
        <f>B119*0.1375</f>
        <v>0</v>
      </c>
      <c r="K119" s="9">
        <f>B119*0.4125</f>
        <v>0</v>
      </c>
    </row>
    <row r="120" spans="1:11" x14ac:dyDescent="0.3">
      <c r="A120" t="s">
        <v>10</v>
      </c>
      <c r="B120" s="12"/>
      <c r="J120" s="9">
        <f>B120*0.0292</f>
        <v>0</v>
      </c>
      <c r="K120" s="9">
        <f>B120*0.0875</f>
        <v>0</v>
      </c>
    </row>
    <row r="121" spans="1:11" x14ac:dyDescent="0.3">
      <c r="A121" t="s">
        <v>78</v>
      </c>
      <c r="B121" s="12"/>
      <c r="J121" s="9">
        <f>B121*0.2917</f>
        <v>0</v>
      </c>
      <c r="K121" s="9">
        <f>B121*0.875</f>
        <v>0</v>
      </c>
    </row>
    <row r="122" spans="1:11" x14ac:dyDescent="0.3">
      <c r="A122" t="s">
        <v>79</v>
      </c>
      <c r="B122" s="12"/>
      <c r="J122" s="9">
        <f>B122*0.1167</f>
        <v>0</v>
      </c>
      <c r="K122" s="9">
        <f>B122*0.35</f>
        <v>0</v>
      </c>
    </row>
    <row r="123" spans="1:11" x14ac:dyDescent="0.3">
      <c r="A123" t="s">
        <v>80</v>
      </c>
      <c r="B123" s="12"/>
      <c r="J123" s="9">
        <f>B123*0.1333</f>
        <v>0</v>
      </c>
      <c r="K123" s="9">
        <f>B123*0.4</f>
        <v>0</v>
      </c>
    </row>
    <row r="124" spans="1:11" x14ac:dyDescent="0.3">
      <c r="A124" t="s">
        <v>81</v>
      </c>
      <c r="B124" s="12"/>
      <c r="J124" s="9">
        <f>B124*0.175</f>
        <v>0</v>
      </c>
      <c r="K124" s="9">
        <f>B124*0.525</f>
        <v>0</v>
      </c>
    </row>
    <row r="125" spans="1:11" x14ac:dyDescent="0.3">
      <c r="A125" t="s">
        <v>19</v>
      </c>
      <c r="B125" s="12"/>
      <c r="J125" s="9">
        <f>B125*0.025</f>
        <v>0</v>
      </c>
      <c r="K125" s="9">
        <f>B125*0.075</f>
        <v>0</v>
      </c>
    </row>
    <row r="126" spans="1:11" x14ac:dyDescent="0.3">
      <c r="A126" t="s">
        <v>20</v>
      </c>
      <c r="B126" s="12"/>
      <c r="J126" s="9">
        <f>B126*0.0625</f>
        <v>0</v>
      </c>
      <c r="K126" s="9">
        <f>B126*0.1875</f>
        <v>0</v>
      </c>
    </row>
    <row r="127" spans="1:11" x14ac:dyDescent="0.3">
      <c r="J127" s="10"/>
      <c r="K127" s="10"/>
    </row>
    <row r="128" spans="1:11" x14ac:dyDescent="0.3">
      <c r="A128" s="1" t="s">
        <v>82</v>
      </c>
      <c r="J128" s="10"/>
      <c r="K128" s="10"/>
    </row>
    <row r="129" spans="1:11" x14ac:dyDescent="0.3">
      <c r="A129" t="s">
        <v>83</v>
      </c>
      <c r="B129" s="12"/>
      <c r="J129" s="9">
        <f>B129*0.3708</f>
        <v>0</v>
      </c>
      <c r="K129" s="9">
        <f>B129*1.1125</f>
        <v>0</v>
      </c>
    </row>
    <row r="130" spans="1:11" x14ac:dyDescent="0.3">
      <c r="A130" t="s">
        <v>84</v>
      </c>
      <c r="B130" s="12"/>
      <c r="J130" s="9">
        <f>B130*0.1167</f>
        <v>0</v>
      </c>
      <c r="K130" s="9">
        <f>B130*0.35</f>
        <v>0</v>
      </c>
    </row>
    <row r="131" spans="1:11" x14ac:dyDescent="0.3">
      <c r="A131" t="s">
        <v>19</v>
      </c>
      <c r="B131" s="12"/>
      <c r="J131" s="9">
        <f>B131*0.025</f>
        <v>0</v>
      </c>
      <c r="K131" s="9">
        <f>B131*0.075</f>
        <v>0</v>
      </c>
    </row>
    <row r="132" spans="1:11" x14ac:dyDescent="0.3">
      <c r="A132" t="s">
        <v>10</v>
      </c>
      <c r="B132" s="12"/>
      <c r="J132" s="9">
        <f>B132*0.0292</f>
        <v>0</v>
      </c>
      <c r="K132" s="9">
        <f>B132*0.0875</f>
        <v>0</v>
      </c>
    </row>
    <row r="133" spans="1:11" x14ac:dyDescent="0.3">
      <c r="A133" t="s">
        <v>85</v>
      </c>
      <c r="B133" s="12"/>
      <c r="J133" s="9">
        <f>B133*0.0667</f>
        <v>0</v>
      </c>
      <c r="K133" s="9">
        <f>B133*0.2</f>
        <v>0</v>
      </c>
    </row>
    <row r="134" spans="1:11" x14ac:dyDescent="0.3">
      <c r="A134" t="s">
        <v>86</v>
      </c>
      <c r="B134" s="12"/>
      <c r="J134" s="9">
        <f>B134*0.1167</f>
        <v>0</v>
      </c>
      <c r="K134" s="9">
        <f>B134*0.35</f>
        <v>0</v>
      </c>
    </row>
    <row r="135" spans="1:11" x14ac:dyDescent="0.3">
      <c r="A135" t="s">
        <v>20</v>
      </c>
      <c r="B135" s="12"/>
      <c r="J135" s="9">
        <f>B135*0.0625</f>
        <v>0</v>
      </c>
      <c r="K135" s="9">
        <f>B135*0.1875</f>
        <v>0</v>
      </c>
    </row>
  </sheetData>
  <sheetProtection password="DB53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Kantoor</dc:creator>
  <cp:lastModifiedBy>nick van volen</cp:lastModifiedBy>
  <dcterms:created xsi:type="dcterms:W3CDTF">2016-04-17T10:40:12Z</dcterms:created>
  <dcterms:modified xsi:type="dcterms:W3CDTF">2020-11-13T19:42:39Z</dcterms:modified>
</cp:coreProperties>
</file>